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menores!$A$1:$G$7</definedName>
    <definedName name="_xlnm.Print_Area" localSheetId="3">TOTAL!$A$1:$F$7</definedName>
  </definedNames>
  <calcPr calcId="145621"/>
</workbook>
</file>

<file path=xl/calcChain.xml><?xml version="1.0" encoding="utf-8"?>
<calcChain xmlns="http://schemas.openxmlformats.org/spreadsheetml/2006/main">
  <c r="G7" i="6" l="1"/>
  <c r="D5" i="6" l="1"/>
  <c r="E5" i="6"/>
  <c r="B5" i="6"/>
  <c r="D4" i="6"/>
  <c r="E4" i="6"/>
  <c r="B4" i="6"/>
  <c r="D3" i="6"/>
  <c r="E3" i="6"/>
  <c r="B3" i="6"/>
  <c r="C5" i="5"/>
  <c r="D5" i="5"/>
  <c r="B5" i="5"/>
  <c r="C4" i="5"/>
  <c r="D4" i="5"/>
  <c r="B4" i="5"/>
  <c r="C3" i="5"/>
  <c r="D3" i="5"/>
  <c r="B3" i="5"/>
  <c r="H20" i="72"/>
  <c r="G20" i="72" s="1"/>
  <c r="C5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F5" i="6" s="1"/>
  <c r="H20" i="71"/>
  <c r="G20" i="71" s="1"/>
  <c r="C4" i="6" s="1"/>
  <c r="F20" i="71"/>
  <c r="D20" i="71"/>
  <c r="B20" i="71"/>
  <c r="A20" i="71"/>
  <c r="I17" i="71"/>
  <c r="I16" i="71"/>
  <c r="I15" i="71"/>
  <c r="I14" i="71"/>
  <c r="I13" i="71"/>
  <c r="I12" i="71"/>
  <c r="I11" i="71"/>
  <c r="I10" i="71"/>
  <c r="I9" i="71"/>
  <c r="F3" i="71"/>
  <c r="F4" i="6" s="1"/>
  <c r="H20" i="70"/>
  <c r="G20" i="70" s="1"/>
  <c r="C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F3" i="70"/>
  <c r="F3" i="6" s="1"/>
  <c r="C20" i="72" l="1"/>
  <c r="I4" i="72" s="1"/>
  <c r="C20" i="71"/>
  <c r="G5" i="6"/>
  <c r="G4" i="6"/>
  <c r="I5" i="71"/>
  <c r="A20" i="70"/>
  <c r="C20" i="70" s="1"/>
  <c r="I8" i="70" s="1"/>
  <c r="G3" i="6"/>
  <c r="I5" i="72" l="1"/>
  <c r="I3" i="72"/>
  <c r="E20" i="72" s="1"/>
  <c r="I7" i="71"/>
  <c r="I8" i="71"/>
  <c r="I6" i="70"/>
  <c r="I7" i="70"/>
  <c r="I4" i="71"/>
  <c r="I6" i="71"/>
  <c r="I3" i="71"/>
  <c r="G6" i="6"/>
  <c r="I4" i="70"/>
  <c r="I5" i="70"/>
  <c r="I3" i="70"/>
  <c r="E3" i="72" l="1"/>
  <c r="E5" i="5" s="1"/>
  <c r="F5" i="5" s="1"/>
  <c r="H22" i="72"/>
  <c r="H23" i="72" s="1"/>
  <c r="E20" i="71"/>
  <c r="H22" i="71" s="1"/>
  <c r="H23" i="71" s="1"/>
  <c r="E20" i="70"/>
  <c r="E3" i="70" s="1"/>
  <c r="E3" i="5" s="1"/>
  <c r="F3" i="5" s="1"/>
  <c r="H22" i="70"/>
  <c r="H23" i="70" s="1"/>
  <c r="E3" i="71" l="1"/>
  <c r="E4" i="5" s="1"/>
  <c r="F4" i="5" s="1"/>
  <c r="F6" i="5" s="1"/>
  <c r="F7" i="5" s="1"/>
</calcChain>
</file>

<file path=xl/sharedStrings.xml><?xml version="1.0" encoding="utf-8"?>
<sst xmlns="http://schemas.openxmlformats.org/spreadsheetml/2006/main" count="118" uniqueCount="52">
  <si>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</si>
  <si>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</si>
  <si>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</si>
  <si>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</si>
  <si>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</si>
  <si>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</si>
  <si>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</si>
  <si>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</si>
  <si>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</si>
  <si>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</si>
  <si>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</si>
  <si>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</si>
  <si>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</si>
  <si>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</si>
  <si>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</si>
  <si>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</si>
  <si>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</si>
  <si>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</si>
  <si>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</si>
  <si>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</si>
  <si>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</si>
  <si>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</si>
  <si>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</si>
  <si>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</si>
  <si>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</si>
  <si>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</si>
  <si>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</si>
  <si>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</si>
  <si>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</si>
  <si>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</si>
  <si>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</si>
  <si>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</si>
  <si>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</si>
  <si>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</si>
  <si>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MENORES PREÇOS COLETADOS</t>
  </si>
  <si>
    <t>Fornecedor</t>
  </si>
  <si>
    <t>metro quadrado</t>
  </si>
  <si>
    <t>SERVIÇOS DE DESINSETIZAÇÃO, que deverão ser realizados nos prédios relacionados abaixo:
Edifício-Sede e Cartórios Eleitorais da Capital
Prédio Anexo II 
Prédio Anexo III
Centro de Apoio Técnico</t>
  </si>
  <si>
    <t>SERVIÇOS DE DESRATIZAÇÃO, que deverão ser realizados nas áreas internas e externas dos prédios relacionados abaixo:
Edifício-Sede e Cartórios Eleitorais da Capital
Prédio Anexo II 
Prédio Anexo III
Centro de Apoio Técnico</t>
  </si>
  <si>
    <t>SERVIÇOS DE DESCUPINIZAÇÃO, que deverão ser realizados nas áreas internas e externas circunvizinhas dos prédios relacionados abaixo:
Edifício-Sede e Cartórios Eleitorais da Capital
Prédio Anexo II 
Prédio Anexo III
Centro de Apoio Técnico</t>
  </si>
  <si>
    <t>Quantidade Por Etapa</t>
  </si>
  <si>
    <t>Valor Total Por Etapa</t>
  </si>
  <si>
    <t>VALOR TOTAL POR ETAPA</t>
  </si>
  <si>
    <t>VALOR TOTAL ESTIMADO (4 etapas)</t>
  </si>
  <si>
    <t>VALOR POR ETAPA - MENORES PREÇOS OFERTADOS</t>
  </si>
  <si>
    <t xml:space="preserve">I P DE SOUZA SAUDE AMBIENTAL LTDA </t>
  </si>
  <si>
    <t xml:space="preserve">SECO AMBIENTAL, SERVICOS, PESQUISAS E CONSTRUTORA LTDA </t>
  </si>
  <si>
    <t xml:space="preserve">HZ MANUTENCAO E SERVICOS LTDA </t>
  </si>
  <si>
    <t xml:space="preserve">P. S. SOUSA GOMES - ME </t>
  </si>
  <si>
    <t xml:space="preserve">SANEAR SAUDE AMBIENTAL LTDA </t>
  </si>
  <si>
    <t xml:space="preserve">AGENTE PRAG SOLUCOES AMBIENTAIS LTDA </t>
  </si>
  <si>
    <t xml:space="preserve">LL SERVICOS AMBIENTAIS LTDA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</si>
</sst>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7" t="s">
        <v>11</v>
      </c>
      <c r="B1" s="58"/>
      <c r="C1" s="58"/>
      <c r="D1" s="58"/>
      <c r="E1" s="58"/>
      <c r="F1" s="58"/>
      <c r="G1" s="58"/>
      <c r="H1" s="58"/>
      <c r="I1" s="59"/>
    </row>
    <row r="2" spans="1:9" ht="25.5">
      <c r="A2" s="60" t="s">
        <v>0</v>
      </c>
      <c r="B2" s="31" t="s">
        <v>18</v>
      </c>
      <c r="C2" s="31" t="s">
        <v>1</v>
      </c>
      <c r="D2" s="31" t="s">
        <v>2</v>
      </c>
      <c r="E2" s="15" t="s">
        <v>26</v>
      </c>
      <c r="F2" s="15" t="s">
        <v>27</v>
      </c>
      <c r="G2" s="31" t="s">
        <v>3</v>
      </c>
      <c r="H2" s="16" t="s">
        <v>4</v>
      </c>
      <c r="I2" s="17" t="s">
        <v>9</v>
      </c>
    </row>
    <row r="3" spans="1:9" ht="12.75" customHeight="1">
      <c r="A3" s="60"/>
      <c r="B3" s="61" t="s">
        <v>37</v>
      </c>
      <c r="C3" s="64" t="s">
        <v>36</v>
      </c>
      <c r="D3" s="67">
        <v>28430</v>
      </c>
      <c r="E3" s="70">
        <f>IF(C20&lt;=25%,D20,MIN(E20:F20))</f>
        <v>0.39</v>
      </c>
      <c r="F3" s="70">
        <f>MIN(H3:H17)</f>
        <v>7.1800000000000003E-2</v>
      </c>
      <c r="G3" s="5" t="s">
        <v>45</v>
      </c>
      <c r="H3" s="14">
        <v>7.1800000000000003E-2</v>
      </c>
      <c r="I3" s="30">
        <f>IF(H3="","",(IF($C$20&lt;25%,"N/A",IF(H3&lt;=($D$20+$A$20),H3,"Descartado"))))</f>
        <v>7.1800000000000003E-2</v>
      </c>
    </row>
    <row r="4" spans="1:9">
      <c r="A4" s="60"/>
      <c r="B4" s="62"/>
      <c r="C4" s="65"/>
      <c r="D4" s="68"/>
      <c r="E4" s="71"/>
      <c r="F4" s="71"/>
      <c r="G4" s="5" t="s">
        <v>46</v>
      </c>
      <c r="H4" s="14">
        <v>0.25</v>
      </c>
      <c r="I4" s="30">
        <f t="shared" ref="I4:I17" si="0">IF(H4="","",(IF($C$20&lt;25%,"N/A",IF(H4&lt;=($D$20+$A$20),H4,"Descartado"))))</f>
        <v>0.25</v>
      </c>
    </row>
    <row r="5" spans="1:9">
      <c r="A5" s="60"/>
      <c r="B5" s="62"/>
      <c r="C5" s="65"/>
      <c r="D5" s="68"/>
      <c r="E5" s="71"/>
      <c r="F5" s="71"/>
      <c r="G5" s="5" t="s">
        <v>47</v>
      </c>
      <c r="H5" s="14">
        <v>0.28000000000000003</v>
      </c>
      <c r="I5" s="30">
        <f t="shared" si="0"/>
        <v>0.28000000000000003</v>
      </c>
    </row>
    <row r="6" spans="1:9">
      <c r="A6" s="60"/>
      <c r="B6" s="62"/>
      <c r="C6" s="65"/>
      <c r="D6" s="68"/>
      <c r="E6" s="71"/>
      <c r="F6" s="71"/>
      <c r="G6" s="5" t="s">
        <v>48</v>
      </c>
      <c r="H6" s="14">
        <v>0.66</v>
      </c>
      <c r="I6" s="30">
        <f t="shared" si="0"/>
        <v>0.66</v>
      </c>
    </row>
    <row r="7" spans="1:9">
      <c r="A7" s="60"/>
      <c r="B7" s="62"/>
      <c r="C7" s="65"/>
      <c r="D7" s="68"/>
      <c r="E7" s="71"/>
      <c r="F7" s="71"/>
      <c r="G7" s="5" t="s">
        <v>49</v>
      </c>
      <c r="H7" s="14">
        <v>0.7</v>
      </c>
      <c r="I7" s="30">
        <f t="shared" si="0"/>
        <v>0.7</v>
      </c>
    </row>
    <row r="8" spans="1:9">
      <c r="A8" s="60"/>
      <c r="B8" s="62"/>
      <c r="C8" s="65"/>
      <c r="D8" s="68"/>
      <c r="E8" s="71"/>
      <c r="F8" s="71"/>
      <c r="G8" s="5" t="s">
        <v>48</v>
      </c>
      <c r="H8" s="14">
        <v>0.8</v>
      </c>
      <c r="I8" s="30" t="str">
        <f t="shared" si="0"/>
        <v>Descartado</v>
      </c>
    </row>
    <row r="9" spans="1:9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29</v>
      </c>
      <c r="B19" s="17" t="s">
        <v>30</v>
      </c>
      <c r="C19" s="16" t="s">
        <v>5</v>
      </c>
      <c r="D19" s="18" t="s">
        <v>6</v>
      </c>
      <c r="E19" s="19" t="s">
        <v>10</v>
      </c>
      <c r="F19" s="18" t="s">
        <v>7</v>
      </c>
      <c r="G19" s="54" t="s">
        <v>28</v>
      </c>
      <c r="H19" s="55"/>
      <c r="I19" s="32"/>
    </row>
    <row r="20" spans="1:11">
      <c r="A20" s="20">
        <f>IF(B20&lt;2,"N/A",(STDEV(H3:H17)))</f>
        <v>0.29678231079361866</v>
      </c>
      <c r="B20" s="20">
        <f>COUNT(H3:H17)</f>
        <v>6</v>
      </c>
      <c r="C20" s="21">
        <f>IF(B20&lt;2,"N/A",(A20/D20))</f>
        <v>0.64517893650786662</v>
      </c>
      <c r="D20" s="22">
        <f>ROUND(AVERAGE(H3:H17),2)</f>
        <v>0.46</v>
      </c>
      <c r="E20" s="23">
        <f>IFERROR(ROUND(IF(B20&lt;2,"N/A",(IF(C20&lt;=25%,"N/A",AVERAGE(I3:I17)))),2),"N/A")</f>
        <v>0.39</v>
      </c>
      <c r="F20" s="23">
        <f>ROUND(MEDIAN(H3:H17),2)</f>
        <v>0.47</v>
      </c>
      <c r="G20" s="24" t="str">
        <f>INDEX(G3:G17,MATCH(H20,H3:H17,0))</f>
        <v xml:space="preserve">I P DE SOUZA SAUDE AMBIENTAL LTDA </v>
      </c>
      <c r="H20" s="25">
        <f>MIN(H3:H17)</f>
        <v>7.1800000000000003E-2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6"/>
      <c r="E22" s="56"/>
      <c r="F22" s="36"/>
      <c r="G22" s="26" t="s">
        <v>31</v>
      </c>
      <c r="H22" s="27">
        <f>IF(C20&lt;=25%,D20,MIN(E20:F20))</f>
        <v>0.39</v>
      </c>
    </row>
    <row r="23" spans="1:11">
      <c r="B23" s="33"/>
      <c r="C23" s="33"/>
      <c r="D23" s="56"/>
      <c r="E23" s="56"/>
      <c r="F23" s="37"/>
      <c r="G23" s="28" t="s">
        <v>8</v>
      </c>
      <c r="H23" s="29">
        <f>ROUND(H22,2)*D3</f>
        <v>11087.7</v>
      </c>
    </row>
    <row r="24" spans="1:11">
      <c r="B24" s="38"/>
      <c r="C24" s="38"/>
      <c r="D24" s="32"/>
      <c r="E24" s="32"/>
    </row>
    <row r="26" spans="1:11">
      <c r="A26" s="48" t="s">
        <v>19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>
      <c r="A27" s="48" t="s">
        <v>20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>
      <c r="A28" s="48" t="s">
        <v>21</v>
      </c>
      <c r="B28" s="49"/>
      <c r="C28" s="49"/>
      <c r="D28" s="49"/>
      <c r="E28" s="49"/>
      <c r="F28" s="49"/>
      <c r="G28" s="49"/>
      <c r="H28" s="49"/>
      <c r="I28" s="50"/>
    </row>
    <row r="29" spans="1:11">
      <c r="A29" s="48" t="s">
        <v>22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>
      <c r="A30" s="48" t="s">
        <v>23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>
      <c r="A31" s="48" t="s">
        <v>24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>
      <c r="A32" s="51" t="s">
        <v>25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7" t="s">
        <v>11</v>
      </c>
      <c r="B1" s="58"/>
      <c r="C1" s="58"/>
      <c r="D1" s="58"/>
      <c r="E1" s="58"/>
      <c r="F1" s="58"/>
      <c r="G1" s="58"/>
      <c r="H1" s="58"/>
      <c r="I1" s="59"/>
    </row>
    <row r="2" spans="1:9" ht="25.5">
      <c r="A2" s="60" t="s">
        <v>32</v>
      </c>
      <c r="B2" s="31" t="s">
        <v>18</v>
      </c>
      <c r="C2" s="31" t="s">
        <v>1</v>
      </c>
      <c r="D2" s="31" t="s">
        <v>2</v>
      </c>
      <c r="E2" s="15" t="s">
        <v>26</v>
      </c>
      <c r="F2" s="15" t="s">
        <v>27</v>
      </c>
      <c r="G2" s="31" t="s">
        <v>3</v>
      </c>
      <c r="H2" s="16" t="s">
        <v>4</v>
      </c>
      <c r="I2" s="17" t="s">
        <v>9</v>
      </c>
    </row>
    <row r="3" spans="1:9" ht="12.75" customHeight="1">
      <c r="A3" s="60"/>
      <c r="B3" s="61" t="s">
        <v>38</v>
      </c>
      <c r="C3" s="64" t="s">
        <v>36</v>
      </c>
      <c r="D3" s="67">
        <v>29456</v>
      </c>
      <c r="E3" s="70">
        <f>IF(C20&lt;=25%,D20,MIN(E20:F20))</f>
        <v>0.39</v>
      </c>
      <c r="F3" s="70">
        <f>MIN(H3:H17)</f>
        <v>7.1800000000000003E-2</v>
      </c>
      <c r="G3" s="5" t="s">
        <v>45</v>
      </c>
      <c r="H3" s="14">
        <v>7.1800000000000003E-2</v>
      </c>
      <c r="I3" s="30">
        <f>IF(H3="","",(IF($C$20&lt;25%,"N/A",IF(H3&lt;=($D$20+$A$20),H3,"Descartado"))))</f>
        <v>7.1800000000000003E-2</v>
      </c>
    </row>
    <row r="4" spans="1:9">
      <c r="A4" s="60"/>
      <c r="B4" s="62"/>
      <c r="C4" s="65"/>
      <c r="D4" s="68"/>
      <c r="E4" s="71"/>
      <c r="F4" s="71"/>
      <c r="G4" s="5" t="s">
        <v>46</v>
      </c>
      <c r="H4" s="14">
        <v>0.25</v>
      </c>
      <c r="I4" s="30">
        <f t="shared" ref="I4:I17" si="0">IF(H4="","",(IF($C$20&lt;25%,"N/A",IF(H4&lt;=($D$20+$A$20),H4,"Descartado"))))</f>
        <v>0.25</v>
      </c>
    </row>
    <row r="5" spans="1:9">
      <c r="A5" s="60"/>
      <c r="B5" s="62"/>
      <c r="C5" s="65"/>
      <c r="D5" s="68"/>
      <c r="E5" s="71"/>
      <c r="F5" s="71"/>
      <c r="G5" s="5" t="s">
        <v>47</v>
      </c>
      <c r="H5" s="14">
        <v>0.28000000000000003</v>
      </c>
      <c r="I5" s="30">
        <f t="shared" si="0"/>
        <v>0.28000000000000003</v>
      </c>
    </row>
    <row r="6" spans="1:9">
      <c r="A6" s="60"/>
      <c r="B6" s="62"/>
      <c r="C6" s="65"/>
      <c r="D6" s="68"/>
      <c r="E6" s="71"/>
      <c r="F6" s="71"/>
      <c r="G6" s="5" t="s">
        <v>48</v>
      </c>
      <c r="H6" s="14">
        <v>0.66</v>
      </c>
      <c r="I6" s="30">
        <f t="shared" si="0"/>
        <v>0.66</v>
      </c>
    </row>
    <row r="7" spans="1:9">
      <c r="A7" s="60"/>
      <c r="B7" s="62"/>
      <c r="C7" s="65"/>
      <c r="D7" s="68"/>
      <c r="E7" s="71"/>
      <c r="F7" s="71"/>
      <c r="G7" s="5" t="s">
        <v>49</v>
      </c>
      <c r="H7" s="14">
        <v>0.7</v>
      </c>
      <c r="I7" s="30">
        <f t="shared" si="0"/>
        <v>0.7</v>
      </c>
    </row>
    <row r="8" spans="1:9">
      <c r="A8" s="60"/>
      <c r="B8" s="62"/>
      <c r="C8" s="65"/>
      <c r="D8" s="68"/>
      <c r="E8" s="71"/>
      <c r="F8" s="71"/>
      <c r="G8" s="5" t="s">
        <v>48</v>
      </c>
      <c r="H8" s="14">
        <v>0.8</v>
      </c>
      <c r="I8" s="30" t="str">
        <f t="shared" si="0"/>
        <v>Descartado</v>
      </c>
    </row>
    <row r="9" spans="1:9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29</v>
      </c>
      <c r="B19" s="17" t="s">
        <v>30</v>
      </c>
      <c r="C19" s="16" t="s">
        <v>5</v>
      </c>
      <c r="D19" s="18" t="s">
        <v>6</v>
      </c>
      <c r="E19" s="19" t="s">
        <v>10</v>
      </c>
      <c r="F19" s="18" t="s">
        <v>7</v>
      </c>
      <c r="G19" s="54" t="s">
        <v>28</v>
      </c>
      <c r="H19" s="55"/>
      <c r="I19" s="32"/>
    </row>
    <row r="20" spans="1:11">
      <c r="A20" s="20">
        <f>IF(B20&lt;2,"N/A",(STDEV(H3:H17)))</f>
        <v>0.29678231079361866</v>
      </c>
      <c r="B20" s="20">
        <f>COUNT(H3:H17)</f>
        <v>6</v>
      </c>
      <c r="C20" s="21">
        <f>IF(B20&lt;2,"N/A",(A20/D20))</f>
        <v>0.64517893650786662</v>
      </c>
      <c r="D20" s="22">
        <f>ROUND(AVERAGE(H3:H17),2)</f>
        <v>0.46</v>
      </c>
      <c r="E20" s="23">
        <f>IFERROR(ROUND(IF(B20&lt;2,"N/A",(IF(C20&lt;=25%,"N/A",AVERAGE(I3:I17)))),2),"N/A")</f>
        <v>0.39</v>
      </c>
      <c r="F20" s="23">
        <f>ROUND(MEDIAN(H3:H17),2)</f>
        <v>0.47</v>
      </c>
      <c r="G20" s="24" t="str">
        <f>INDEX(G3:G17,MATCH(H20,H3:H17,0))</f>
        <v xml:space="preserve">I P DE SOUZA SAUDE AMBIENTAL LTDA </v>
      </c>
      <c r="H20" s="25">
        <f>MIN(H3:H17)</f>
        <v>7.1800000000000003E-2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6"/>
      <c r="E22" s="56"/>
      <c r="F22" s="36"/>
      <c r="G22" s="26" t="s">
        <v>31</v>
      </c>
      <c r="H22" s="27">
        <f>IF(C20&lt;=25%,D20,MIN(E20:F20))</f>
        <v>0.39</v>
      </c>
    </row>
    <row r="23" spans="1:11">
      <c r="B23" s="33"/>
      <c r="C23" s="33"/>
      <c r="D23" s="56"/>
      <c r="E23" s="56"/>
      <c r="F23" s="37"/>
      <c r="G23" s="28" t="s">
        <v>8</v>
      </c>
      <c r="H23" s="29">
        <f>ROUND(H22,2)*D3</f>
        <v>11487.84</v>
      </c>
    </row>
    <row r="24" spans="1:11">
      <c r="B24" s="38"/>
      <c r="C24" s="38"/>
      <c r="D24" s="32"/>
      <c r="E24" s="32"/>
    </row>
    <row r="26" spans="1:11">
      <c r="A26" s="48" t="s">
        <v>19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>
      <c r="A27" s="48" t="s">
        <v>20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>
      <c r="A28" s="48" t="s">
        <v>21</v>
      </c>
      <c r="B28" s="49"/>
      <c r="C28" s="49"/>
      <c r="D28" s="49"/>
      <c r="E28" s="49"/>
      <c r="F28" s="49"/>
      <c r="G28" s="49"/>
      <c r="H28" s="49"/>
      <c r="I28" s="50"/>
    </row>
    <row r="29" spans="1:11">
      <c r="A29" s="48" t="s">
        <v>22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>
      <c r="A30" s="48" t="s">
        <v>23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>
      <c r="A31" s="48" t="s">
        <v>24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>
      <c r="A32" s="51" t="s">
        <v>25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7" t="s">
        <v>11</v>
      </c>
      <c r="B1" s="58"/>
      <c r="C1" s="58"/>
      <c r="D1" s="58"/>
      <c r="E1" s="58"/>
      <c r="F1" s="58"/>
      <c r="G1" s="58"/>
      <c r="H1" s="58"/>
      <c r="I1" s="59"/>
    </row>
    <row r="2" spans="1:9" ht="25.5">
      <c r="A2" s="60" t="s">
        <v>33</v>
      </c>
      <c r="B2" s="31" t="s">
        <v>18</v>
      </c>
      <c r="C2" s="31" t="s">
        <v>1</v>
      </c>
      <c r="D2" s="31" t="s">
        <v>2</v>
      </c>
      <c r="E2" s="15" t="s">
        <v>26</v>
      </c>
      <c r="F2" s="15" t="s">
        <v>27</v>
      </c>
      <c r="G2" s="31" t="s">
        <v>3</v>
      </c>
      <c r="H2" s="16" t="s">
        <v>4</v>
      </c>
      <c r="I2" s="17" t="s">
        <v>9</v>
      </c>
    </row>
    <row r="3" spans="1:9" ht="12.75" customHeight="1">
      <c r="A3" s="60"/>
      <c r="B3" s="61" t="s">
        <v>39</v>
      </c>
      <c r="C3" s="64" t="s">
        <v>36</v>
      </c>
      <c r="D3" s="67">
        <v>26456</v>
      </c>
      <c r="E3" s="70">
        <f>IF(C20&lt;=25%,D20,MIN(E20:F20))</f>
        <v>0.16</v>
      </c>
      <c r="F3" s="70">
        <f>MIN(H3:H17)</f>
        <v>7.6499999999999999E-2</v>
      </c>
      <c r="G3" s="5" t="s">
        <v>45</v>
      </c>
      <c r="H3" s="14">
        <v>7.6499999999999999E-2</v>
      </c>
      <c r="I3" s="30">
        <f>IF(H3="","",(IF($C$20&lt;25%,"N/A",IF(H3&lt;=($D$20+$A$20),H3,"Descartado"))))</f>
        <v>7.6499999999999999E-2</v>
      </c>
    </row>
    <row r="4" spans="1:9">
      <c r="A4" s="60"/>
      <c r="B4" s="62"/>
      <c r="C4" s="65"/>
      <c r="D4" s="68"/>
      <c r="E4" s="71"/>
      <c r="F4" s="71"/>
      <c r="G4" s="5" t="s">
        <v>50</v>
      </c>
      <c r="H4" s="14">
        <v>0.24</v>
      </c>
      <c r="I4" s="30">
        <f t="shared" ref="I4:I17" si="0">IF(H4="","",(IF($C$20&lt;25%,"N/A",IF(H4&lt;=($D$20+$A$20),H4,"Descartado"))))</f>
        <v>0.24</v>
      </c>
    </row>
    <row r="5" spans="1:9">
      <c r="A5" s="60"/>
      <c r="B5" s="62"/>
      <c r="C5" s="65"/>
      <c r="D5" s="68"/>
      <c r="E5" s="71"/>
      <c r="F5" s="71"/>
      <c r="G5" s="5" t="s">
        <v>51</v>
      </c>
      <c r="H5" s="14">
        <v>0.51</v>
      </c>
      <c r="I5" s="30" t="str">
        <f t="shared" si="0"/>
        <v>Descartado</v>
      </c>
    </row>
    <row r="6" spans="1:9">
      <c r="A6" s="60"/>
      <c r="B6" s="62"/>
      <c r="C6" s="65"/>
      <c r="D6" s="68"/>
      <c r="E6" s="71"/>
      <c r="F6" s="71"/>
      <c r="G6" s="5"/>
      <c r="H6" s="14"/>
      <c r="I6" s="30" t="str">
        <f t="shared" si="0"/>
        <v/>
      </c>
    </row>
    <row r="7" spans="1:9">
      <c r="A7" s="60"/>
      <c r="B7" s="62"/>
      <c r="C7" s="65"/>
      <c r="D7" s="68"/>
      <c r="E7" s="71"/>
      <c r="F7" s="71"/>
      <c r="G7" s="5"/>
      <c r="H7" s="14"/>
      <c r="I7" s="30" t="str">
        <f t="shared" si="0"/>
        <v/>
      </c>
    </row>
    <row r="8" spans="1:9">
      <c r="A8" s="60"/>
      <c r="B8" s="62"/>
      <c r="C8" s="65"/>
      <c r="D8" s="68"/>
      <c r="E8" s="71"/>
      <c r="F8" s="71"/>
      <c r="G8" s="5"/>
      <c r="H8" s="14"/>
      <c r="I8" s="30" t="str">
        <f t="shared" si="0"/>
        <v/>
      </c>
    </row>
    <row r="9" spans="1:9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29</v>
      </c>
      <c r="B19" s="17" t="s">
        <v>30</v>
      </c>
      <c r="C19" s="16" t="s">
        <v>5</v>
      </c>
      <c r="D19" s="18" t="s">
        <v>6</v>
      </c>
      <c r="E19" s="19" t="s">
        <v>10</v>
      </c>
      <c r="F19" s="18" t="s">
        <v>7</v>
      </c>
      <c r="G19" s="54" t="s">
        <v>28</v>
      </c>
      <c r="H19" s="55"/>
      <c r="I19" s="32"/>
    </row>
    <row r="20" spans="1:11">
      <c r="A20" s="20">
        <f>IF(B20&lt;2,"N/A",(STDEV(H3:H17)))</f>
        <v>0.21891950575496918</v>
      </c>
      <c r="B20" s="20">
        <f>COUNT(H3:H17)</f>
        <v>3</v>
      </c>
      <c r="C20" s="21">
        <f>IF(B20&lt;2,"N/A",(A20/D20))</f>
        <v>0.78185537769631841</v>
      </c>
      <c r="D20" s="22">
        <f>ROUND(AVERAGE(H3:H17),2)</f>
        <v>0.28000000000000003</v>
      </c>
      <c r="E20" s="23">
        <f>IFERROR(ROUND(IF(B20&lt;2,"N/A",(IF(C20&lt;=25%,"N/A",AVERAGE(I3:I17)))),2),"N/A")</f>
        <v>0.16</v>
      </c>
      <c r="F20" s="23">
        <f>ROUND(MEDIAN(H3:H17),2)</f>
        <v>0.24</v>
      </c>
      <c r="G20" s="24" t="str">
        <f>INDEX(G3:G17,MATCH(H20,H3:H17,0))</f>
        <v xml:space="preserve">I P DE SOUZA SAUDE AMBIENTAL LTDA </v>
      </c>
      <c r="H20" s="25">
        <f>MIN(H3:H17)</f>
        <v>7.6499999999999999E-2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6"/>
      <c r="E22" s="56"/>
      <c r="F22" s="36"/>
      <c r="G22" s="26" t="s">
        <v>31</v>
      </c>
      <c r="H22" s="27">
        <f>IF(C20&lt;=25%,D20,MIN(E20:F20))</f>
        <v>0.16</v>
      </c>
    </row>
    <row r="23" spans="1:11">
      <c r="B23" s="33"/>
      <c r="C23" s="33"/>
      <c r="D23" s="56"/>
      <c r="E23" s="56"/>
      <c r="F23" s="37"/>
      <c r="G23" s="28" t="s">
        <v>8</v>
      </c>
      <c r="H23" s="29">
        <f>ROUND(H22,2)*D3</f>
        <v>4232.96</v>
      </c>
    </row>
    <row r="24" spans="1:11">
      <c r="B24" s="38"/>
      <c r="C24" s="38"/>
      <c r="D24" s="32"/>
      <c r="E24" s="32"/>
    </row>
    <row r="26" spans="1:11">
      <c r="A26" s="48" t="s">
        <v>19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>
      <c r="A27" s="48" t="s">
        <v>20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>
      <c r="A28" s="48" t="s">
        <v>21</v>
      </c>
      <c r="B28" s="49"/>
      <c r="C28" s="49"/>
      <c r="D28" s="49"/>
      <c r="E28" s="49"/>
      <c r="F28" s="49"/>
      <c r="G28" s="49"/>
      <c r="H28" s="49"/>
      <c r="I28" s="50"/>
    </row>
    <row r="29" spans="1:11">
      <c r="A29" s="48" t="s">
        <v>22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>
      <c r="A30" s="48" t="s">
        <v>23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>
      <c r="A31" s="48" t="s">
        <v>24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>
      <c r="A32" s="51" t="s">
        <v>25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view="pageBreakPreview" zoomScaleNormal="100" zoomScaleSheetLayoutView="100" workbookViewId="0">
      <selection activeCell="F14" sqref="F14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>
      <c r="A1" s="73" t="s">
        <v>13</v>
      </c>
      <c r="B1" s="73"/>
      <c r="C1" s="73"/>
      <c r="D1" s="73"/>
      <c r="E1" s="73"/>
      <c r="F1" s="73"/>
    </row>
    <row r="2" spans="1:7" ht="25.5">
      <c r="A2" s="41" t="s">
        <v>14</v>
      </c>
      <c r="B2" s="41" t="s">
        <v>15</v>
      </c>
      <c r="C2" s="41" t="s">
        <v>16</v>
      </c>
      <c r="D2" s="41" t="s">
        <v>40</v>
      </c>
      <c r="E2" s="41" t="s">
        <v>12</v>
      </c>
      <c r="F2" s="41" t="s">
        <v>41</v>
      </c>
    </row>
    <row r="3" spans="1:7" ht="63.75">
      <c r="A3" s="42">
        <v>1</v>
      </c>
      <c r="B3" s="43" t="str">
        <f>Item1!B3</f>
        <v>SERVIÇOS DE DESINSETIZAÇÃO, que deverão ser realizados nos prédios relacionados abaixo:
Edifício-Sede e Cartórios Eleitorais da Capital
Prédio Anexo II 
Prédio Anexo III
Centro de Apoio Técnico</v>
      </c>
      <c r="C3" s="42" t="str">
        <f>Item1!C3</f>
        <v>metro quadrado</v>
      </c>
      <c r="D3" s="42">
        <f>Item1!D3</f>
        <v>28430</v>
      </c>
      <c r="E3" s="44">
        <f>Item1!E3</f>
        <v>0.39</v>
      </c>
      <c r="F3" s="44">
        <f t="shared" ref="F3:F5" si="0">(ROUND(E3,2)*D3)</f>
        <v>11087.7</v>
      </c>
      <c r="G3" s="3"/>
    </row>
    <row r="4" spans="1:7" ht="76.5">
      <c r="A4" s="42">
        <v>2</v>
      </c>
      <c r="B4" s="43" t="str">
        <f>Item2!B3</f>
        <v>SERVIÇOS DE DESRATIZAÇÃO, que deverão ser realizados nas áreas internas e externas dos prédios relacionados abaixo:
Edifício-Sede e Cartórios Eleitorais da Capital
Prédio Anexo II 
Prédio Anexo III
Centro de Apoio Técnico</v>
      </c>
      <c r="C4" s="42" t="str">
        <f>Item2!C3</f>
        <v>metro quadrado</v>
      </c>
      <c r="D4" s="42">
        <f>Item2!D3</f>
        <v>29456</v>
      </c>
      <c r="E4" s="44">
        <f>Item2!E3</f>
        <v>0.39</v>
      </c>
      <c r="F4" s="44">
        <f t="shared" si="0"/>
        <v>11487.84</v>
      </c>
    </row>
    <row r="5" spans="1:7" ht="76.5">
      <c r="A5" s="42">
        <v>3</v>
      </c>
      <c r="B5" s="43" t="str">
        <f>Item3!B3</f>
        <v>SERVIÇOS DE DESCUPINIZAÇÃO, que deverão ser realizados nas áreas internas e externas circunvizinhas dos prédios relacionados abaixo:
Edifício-Sede e Cartórios Eleitorais da Capital
Prédio Anexo II 
Prédio Anexo III
Centro de Apoio Técnico</v>
      </c>
      <c r="C5" s="42" t="str">
        <f>Item3!C3</f>
        <v>metro quadrado</v>
      </c>
      <c r="D5" s="42">
        <f>Item3!D3</f>
        <v>26456</v>
      </c>
      <c r="E5" s="44">
        <f>Item3!E3</f>
        <v>0.16</v>
      </c>
      <c r="F5" s="44">
        <f t="shared" si="0"/>
        <v>4232.96</v>
      </c>
    </row>
    <row r="6" spans="1:7" ht="15.75">
      <c r="A6" s="39"/>
      <c r="B6" s="39"/>
      <c r="C6" s="74" t="s">
        <v>42</v>
      </c>
      <c r="D6" s="75"/>
      <c r="E6" s="76"/>
      <c r="F6" s="40">
        <f>SUM(F3:F5)</f>
        <v>26808.5</v>
      </c>
    </row>
    <row r="7" spans="1:7" ht="15.75">
      <c r="C7" s="74" t="s">
        <v>43</v>
      </c>
      <c r="D7" s="75"/>
      <c r="E7" s="76"/>
      <c r="F7" s="40">
        <f>F6*4</f>
        <v>107234</v>
      </c>
    </row>
  </sheetData>
  <mergeCells count="3">
    <mergeCell ref="A1:F1"/>
    <mergeCell ref="C6:E6"/>
    <mergeCell ref="C7:E7"/>
  </mergeCells>
  <pageMargins left="0.51181102362204722" right="0.51181102362204722" top="1.4123958333333333" bottom="0.78740157480314965" header="0.31496062992125984" footer="0.31496062992125984"/>
  <pageSetup paperSize="9" scale="91" fitToHeight="0" orientation="landscape" r:id="rId1"/>
  <headerFooter>
    <oddHeader>&amp;C&amp;G</oddHeader>
    <oddFooter>&amp;LEstimativa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9.140625" style="1"/>
    <col min="2" max="2" width="86.85546875" style="1" customWidth="1"/>
    <col min="3" max="3" width="25.7109375" style="1" customWidth="1"/>
    <col min="4" max="5" width="13.28515625" style="45" customWidth="1"/>
    <col min="6" max="6" width="13.28515625" style="1" customWidth="1"/>
    <col min="7" max="7" width="15.5703125" style="1" bestFit="1" customWidth="1"/>
    <col min="8" max="15" width="9.140625" style="2"/>
    <col min="16" max="16384" width="9.140625" style="1"/>
  </cols>
  <sheetData>
    <row r="1" spans="1:7" s="2" customFormat="1" ht="15.75">
      <c r="A1" s="73" t="s">
        <v>34</v>
      </c>
      <c r="B1" s="73"/>
      <c r="C1" s="77"/>
      <c r="D1" s="73"/>
      <c r="E1" s="73"/>
      <c r="F1" s="73"/>
      <c r="G1" s="73"/>
    </row>
    <row r="2" spans="1:7" s="2" customFormat="1" ht="25.5">
      <c r="A2" s="41" t="s">
        <v>14</v>
      </c>
      <c r="B2" s="41" t="s">
        <v>15</v>
      </c>
      <c r="C2" s="46" t="s">
        <v>35</v>
      </c>
      <c r="D2" s="41" t="s">
        <v>16</v>
      </c>
      <c r="E2" s="41" t="s">
        <v>40</v>
      </c>
      <c r="F2" s="41" t="s">
        <v>12</v>
      </c>
      <c r="G2" s="41" t="s">
        <v>41</v>
      </c>
    </row>
    <row r="3" spans="1:7" s="2" customFormat="1" ht="63.75">
      <c r="A3" s="42">
        <v>1</v>
      </c>
      <c r="B3" s="43" t="str">
        <f>Item1!B3</f>
        <v>SERVIÇOS DE DESINSETIZAÇÃO, que deverão ser realizados nos prédios relacionados abaixo:
Edifício-Sede e Cartórios Eleitorais da Capital
Prédio Anexo II 
Prédio Anexo III
Centro de Apoio Técnico</v>
      </c>
      <c r="C3" s="47" t="str">
        <f>Item1!G20</f>
        <v xml:space="preserve">I P DE SOUZA SAUDE AMBIENTAL LTDA </v>
      </c>
      <c r="D3" s="42" t="str">
        <f>Item1!C3</f>
        <v>metro quadrado</v>
      </c>
      <c r="E3" s="42">
        <f>Item1!D3</f>
        <v>28430</v>
      </c>
      <c r="F3" s="44">
        <f>Item1!F3</f>
        <v>7.1800000000000003E-2</v>
      </c>
      <c r="G3" s="44">
        <f>(ROUND(F3,2)*E3)</f>
        <v>1990.1000000000001</v>
      </c>
    </row>
    <row r="4" spans="1:7" ht="76.5">
      <c r="A4" s="42">
        <v>2</v>
      </c>
      <c r="B4" s="43" t="str">
        <f>Item2!B3</f>
        <v>SERVIÇOS DE DESRATIZAÇÃO, que deverão ser realizados nas áreas internas e externas dos prédios relacionados abaixo:
Edifício-Sede e Cartórios Eleitorais da Capital
Prédio Anexo II 
Prédio Anexo III
Centro de Apoio Técnico</v>
      </c>
      <c r="C4" s="47" t="str">
        <f>Item2!G20</f>
        <v xml:space="preserve">I P DE SOUZA SAUDE AMBIENTAL LTDA </v>
      </c>
      <c r="D4" s="42" t="str">
        <f>Item2!C3</f>
        <v>metro quadrado</v>
      </c>
      <c r="E4" s="42">
        <f>Item2!D3</f>
        <v>29456</v>
      </c>
      <c r="F4" s="44">
        <f>Item2!F3</f>
        <v>7.1800000000000003E-2</v>
      </c>
      <c r="G4" s="44">
        <f>(ROUND(F4,2)*E4)</f>
        <v>2061.92</v>
      </c>
    </row>
    <row r="5" spans="1:7" ht="76.5">
      <c r="A5" s="42">
        <v>3</v>
      </c>
      <c r="B5" s="43" t="str">
        <f>Item3!B3</f>
        <v>SERVIÇOS DE DESCUPINIZAÇÃO, que deverão ser realizados nas áreas internas e externas circunvizinhas dos prédios relacionados abaixo:
Edifício-Sede e Cartórios Eleitorais da Capital
Prédio Anexo II 
Prédio Anexo III
Centro de Apoio Técnico</v>
      </c>
      <c r="C5" s="47" t="str">
        <f>Item3!G20</f>
        <v xml:space="preserve">I P DE SOUZA SAUDE AMBIENTAL LTDA </v>
      </c>
      <c r="D5" s="42" t="str">
        <f>Item3!C3</f>
        <v>metro quadrado</v>
      </c>
      <c r="E5" s="42">
        <f>Item3!D3</f>
        <v>26456</v>
      </c>
      <c r="F5" s="44">
        <f>Item3!F3</f>
        <v>7.6499999999999999E-2</v>
      </c>
      <c r="G5" s="44">
        <f>(ROUND(F5,2)*E5)</f>
        <v>2116.48</v>
      </c>
    </row>
    <row r="6" spans="1:7" ht="15.75">
      <c r="A6" s="39"/>
      <c r="B6" s="39"/>
      <c r="C6" s="39"/>
      <c r="D6" s="74" t="s">
        <v>44</v>
      </c>
      <c r="E6" s="75"/>
      <c r="F6" s="76"/>
      <c r="G6" s="40">
        <f>SUM(G3:G5)</f>
        <v>6168.5</v>
      </c>
    </row>
    <row r="7" spans="1:7" ht="15.75">
      <c r="D7" s="74" t="s">
        <v>17</v>
      </c>
      <c r="E7" s="75"/>
      <c r="F7" s="76"/>
      <c r="G7" s="40">
        <f>G6*4</f>
        <v>24674</v>
      </c>
    </row>
  </sheetData>
  <mergeCells count="3">
    <mergeCell ref="D6:F6"/>
    <mergeCell ref="A1:G1"/>
    <mergeCell ref="D7:F7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2023-07-19T20:15:22Z</cp:lastPrinted>
  <dcterms:created xsi:type="dcterms:W3CDTF">2019-01-16T20:04:04Z</dcterms:created>
  <dcterms:modified xsi:type="dcterms:W3CDTF">2023-09-06T19:36:10Z</dcterms:modified>
</cp:coreProperties>
</file>